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adit ian-mar" sheetId="1" r:id="rId1"/>
    <sheet name="Foaie1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<sst xmlns="http://schemas.openxmlformats.org/spreadsheetml/2006/main" count="86" uniqueCount="45">
  <si>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</si>
  <si>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</si>
  <si>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</si>
  <si>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</si>
  <si>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</si>
  <si>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</si>
  <si>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</si>
  <si>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</si>
  <si>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</si>
  <si>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</si>
  <si>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</si>
  <si>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</si>
  <si>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</si>
  <si>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</si>
  <si>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</si>
  <si>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</si>
  <si>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</si>
  <si>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</si>
  <si>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</si>
  <si>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</si>
  <si>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</si>
  <si>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Intocmit</t>
  </si>
  <si>
    <t>Ec. Ingrid Tenescu</t>
  </si>
  <si>
    <t>AN</t>
  </si>
  <si>
    <t>TOTAL</t>
  </si>
  <si>
    <t>SITUATIA SUMELOR CONTRACTATE CU FURNIZORII DE SERVICII</t>
  </si>
  <si>
    <t>S.C. EXPERT MEDICAL S.R.L.</t>
  </si>
  <si>
    <t>IAN</t>
  </si>
  <si>
    <t>FEB</t>
  </si>
  <si>
    <t>MAR</t>
  </si>
  <si>
    <t>APR</t>
  </si>
  <si>
    <t>IUN</t>
  </si>
  <si>
    <t>IUL</t>
  </si>
  <si>
    <t>DE URGENTA SI TRANSPORT SANITAR IN ANUL 2017</t>
  </si>
  <si>
    <t>Influente OUG 20</t>
  </si>
  <si>
    <t>Pondere</t>
  </si>
  <si>
    <t>Sume de contractat</t>
  </si>
  <si>
    <t>Influente OUG 43</t>
  </si>
  <si>
    <t>Sume contractate pentru plata influentelor OUG 20 si OUG 43</t>
  </si>
  <si>
    <t>Diferenta</t>
  </si>
  <si>
    <t>de contractat</t>
  </si>
  <si>
    <t>partial ianuarie</t>
  </si>
  <si>
    <t xml:space="preserve">    </t>
  </si>
  <si>
    <t>SI CONSULTATII LA DOMICILIU IN ANUL 2017</t>
  </si>
  <si>
    <t xml:space="preserve">SITUATIA SUMELOR CONTRACTATE PENTRU SERVICII DE TRANSPORT SANITAR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</si>
</sst>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3.7109375" style="16" customWidth="1"/>
    <col min="2" max="4" width="13.140625" style="16" hidden="1" customWidth="1"/>
    <col min="5" max="5" width="17.28125" style="16" customWidth="1"/>
    <col min="6" max="8" width="13.140625" style="16" hidden="1" customWidth="1"/>
    <col min="9" max="9" width="16.421875" style="16" customWidth="1"/>
    <col min="10" max="10" width="13.140625" style="16" hidden="1" customWidth="1"/>
    <col min="11" max="11" width="15.421875" style="16" hidden="1" customWidth="1"/>
    <col min="12" max="12" width="14.57421875" style="16" hidden="1" customWidth="1"/>
    <col min="13" max="13" width="16.57421875" style="16" customWidth="1"/>
    <col min="14" max="14" width="14.28125" style="16" hidden="1" customWidth="1"/>
    <col min="15" max="15" width="13.140625" style="16" hidden="1" customWidth="1"/>
    <col min="16" max="16" width="14.140625" style="16" hidden="1" customWidth="1"/>
    <col min="17" max="17" width="16.28125" style="16" customWidth="1"/>
    <col min="18" max="18" width="17.57421875" style="16" customWidth="1"/>
    <col min="19" max="16384" width="9.140625" style="16" customWidth="1"/>
  </cols>
  <sheetData>
    <row r="4" ht="14.25">
      <c r="E4" s="16" t="s">
        <v>44</v>
      </c>
    </row>
    <row r="5" spans="5:16" ht="14.25">
      <c r="E5" s="16" t="s">
        <v>43</v>
      </c>
      <c r="P5" s="17"/>
    </row>
    <row r="6" spans="1:16" ht="14.25">
      <c r="A6" s="16" t="s">
        <v>42</v>
      </c>
      <c r="P6" s="17"/>
    </row>
    <row r="7" spans="5:16" ht="14.25">
      <c r="E7" s="22"/>
      <c r="P7" s="17"/>
    </row>
    <row r="8" spans="1:18" ht="15">
      <c r="A8" s="18"/>
      <c r="B8" s="19"/>
      <c r="C8" s="19"/>
      <c r="D8" s="19"/>
      <c r="E8" s="20"/>
      <c r="F8" s="19"/>
      <c r="G8" s="19"/>
      <c r="H8" s="19"/>
      <c r="I8" s="20"/>
      <c r="J8" s="19"/>
      <c r="K8" s="19"/>
      <c r="L8" s="19"/>
      <c r="M8" s="20"/>
      <c r="N8" s="19"/>
      <c r="O8" s="19"/>
      <c r="P8" s="19"/>
      <c r="Q8" s="20"/>
      <c r="R8" s="20"/>
    </row>
    <row r="9" spans="5:18" ht="14.25">
      <c r="E9" s="21"/>
      <c r="G9" s="22"/>
      <c r="I9" s="21"/>
      <c r="M9" s="21"/>
      <c r="Q9" s="21"/>
      <c r="R9" s="21"/>
    </row>
    <row r="10" ht="14.25">
      <c r="R10" s="21"/>
    </row>
    <row r="11" spans="1:18" ht="15">
      <c r="A11" s="23"/>
      <c r="B11" s="24" t="s">
        <v>5</v>
      </c>
      <c r="C11" s="25" t="s">
        <v>6</v>
      </c>
      <c r="D11" s="26" t="s">
        <v>7</v>
      </c>
      <c r="E11" s="27" t="s">
        <v>8</v>
      </c>
      <c r="F11" s="26" t="s">
        <v>9</v>
      </c>
      <c r="G11" s="25" t="s">
        <v>10</v>
      </c>
      <c r="H11" s="26" t="s">
        <v>11</v>
      </c>
      <c r="I11" s="27" t="s">
        <v>12</v>
      </c>
      <c r="J11" s="28" t="s">
        <v>13</v>
      </c>
      <c r="K11" s="28" t="s">
        <v>14</v>
      </c>
      <c r="L11" s="24" t="s">
        <v>15</v>
      </c>
      <c r="M11" s="29" t="s">
        <v>16</v>
      </c>
      <c r="N11" s="25" t="s">
        <v>17</v>
      </c>
      <c r="O11" s="26" t="s">
        <v>18</v>
      </c>
      <c r="P11" s="25" t="s">
        <v>19</v>
      </c>
      <c r="Q11" s="27" t="s">
        <v>20</v>
      </c>
      <c r="R11" s="27" t="s">
        <v>23</v>
      </c>
    </row>
    <row r="12" spans="1:18" ht="15">
      <c r="A12" s="30"/>
      <c r="B12" s="31">
        <v>2017</v>
      </c>
      <c r="C12" s="31">
        <v>2017</v>
      </c>
      <c r="D12" s="31">
        <v>2017</v>
      </c>
      <c r="E12" s="32">
        <v>2017</v>
      </c>
      <c r="F12" s="31">
        <v>2017</v>
      </c>
      <c r="G12" s="31">
        <v>2017</v>
      </c>
      <c r="H12" s="31">
        <v>2017</v>
      </c>
      <c r="I12" s="32">
        <v>2017</v>
      </c>
      <c r="J12" s="31">
        <v>2017</v>
      </c>
      <c r="K12" s="31">
        <v>2017</v>
      </c>
      <c r="L12" s="31">
        <v>2017</v>
      </c>
      <c r="M12" s="32">
        <v>2017</v>
      </c>
      <c r="N12" s="31">
        <v>2017</v>
      </c>
      <c r="O12" s="31">
        <v>2017</v>
      </c>
      <c r="P12" s="31">
        <v>2017</v>
      </c>
      <c r="Q12" s="32">
        <v>2017</v>
      </c>
      <c r="R12" s="32">
        <v>2017</v>
      </c>
    </row>
    <row r="13" spans="1:18" s="36" customFormat="1" ht="15">
      <c r="A13" s="33" t="s">
        <v>26</v>
      </c>
      <c r="B13" s="34">
        <v>58575</v>
      </c>
      <c r="C13" s="34">
        <v>60000</v>
      </c>
      <c r="D13" s="34">
        <v>60000</v>
      </c>
      <c r="E13" s="35">
        <v>36000</v>
      </c>
      <c r="F13" s="34">
        <v>80043.11</v>
      </c>
      <c r="G13" s="34">
        <v>80043.11</v>
      </c>
      <c r="H13" s="34">
        <v>80043.11</v>
      </c>
      <c r="I13" s="35">
        <v>37000</v>
      </c>
      <c r="J13" s="34">
        <v>80043.11</v>
      </c>
      <c r="K13" s="34">
        <v>80043.11</v>
      </c>
      <c r="L13" s="34">
        <v>80043.11</v>
      </c>
      <c r="M13" s="35">
        <v>37000</v>
      </c>
      <c r="N13" s="34">
        <v>22625.88</v>
      </c>
      <c r="O13" s="34">
        <v>1284.91</v>
      </c>
      <c r="P13" s="34">
        <v>1284.91</v>
      </c>
      <c r="Q13" s="35">
        <v>29000</v>
      </c>
      <c r="R13" s="35">
        <f>E13+I13+M13+Q13</f>
        <v>139000</v>
      </c>
    </row>
    <row r="14" spans="1:18" s="36" customFormat="1" ht="15">
      <c r="A14" s="33"/>
      <c r="B14" s="35">
        <f>SUM(B13:B13)</f>
        <v>58575</v>
      </c>
      <c r="C14" s="35">
        <f>SUM(C13:C13)</f>
        <v>60000</v>
      </c>
      <c r="D14" s="35">
        <f>SUM(D13:D13)</f>
        <v>60000</v>
      </c>
      <c r="E14" s="35">
        <f>SUM(E13:E13)</f>
        <v>36000</v>
      </c>
      <c r="F14" s="35">
        <f>SUM(F13:F13)</f>
        <v>80043.11</v>
      </c>
      <c r="G14" s="35">
        <f>SUM(G13:G13)</f>
        <v>80043.11</v>
      </c>
      <c r="H14" s="35">
        <f>SUM(H13:H13)</f>
        <v>80043.11</v>
      </c>
      <c r="I14" s="35">
        <f>SUM(I13:I13)</f>
        <v>37000</v>
      </c>
      <c r="J14" s="35">
        <f>SUM(J13:J13)</f>
        <v>80043.11</v>
      </c>
      <c r="K14" s="35">
        <f>SUM(K13:K13)</f>
        <v>80043.11</v>
      </c>
      <c r="L14" s="35">
        <f>SUM(L13:L13)</f>
        <v>80043.11</v>
      </c>
      <c r="M14" s="35">
        <f>SUM(M13:M13)</f>
        <v>37000</v>
      </c>
      <c r="N14" s="35">
        <f>SUM(N13:N13)</f>
        <v>22625.88</v>
      </c>
      <c r="O14" s="35">
        <f>SUM(O13:O13)</f>
        <v>1284.91</v>
      </c>
      <c r="P14" s="35">
        <f>SUM(P13:P13)</f>
        <v>1284.91</v>
      </c>
      <c r="Q14" s="35">
        <f>SUM(Q13:Q13)</f>
        <v>29000</v>
      </c>
      <c r="R14" s="35">
        <f>SUM(R13:R13)</f>
        <v>139000</v>
      </c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1">
      <selection activeCell="C34" sqref="C34"/>
    </sheetView>
  </sheetViews>
  <sheetFormatPr defaultColWidth="9.140625" defaultRowHeight="12.75"/>
  <cols>
    <col min="1" max="1" width="26.57421875" style="0" customWidth="1"/>
    <col min="2" max="2" width="17.140625" style="0" customWidth="1"/>
    <col min="3" max="3" width="15.421875" style="0" customWidth="1"/>
    <col min="4" max="4" width="16.8515625" style="0" hidden="1" customWidth="1"/>
    <col min="5" max="5" width="16.8515625" style="0" customWidth="1"/>
    <col min="6" max="6" width="17.421875" style="52" customWidth="1"/>
  </cols>
  <sheetData>
    <row r="3" ht="12.75">
      <c r="A3" t="s">
        <v>38</v>
      </c>
    </row>
    <row r="6" spans="1:6" ht="14.25">
      <c r="A6" s="23"/>
      <c r="B6" s="50" t="s">
        <v>34</v>
      </c>
      <c r="C6" s="50" t="s">
        <v>35</v>
      </c>
      <c r="D6" s="50" t="s">
        <v>34</v>
      </c>
      <c r="E6" s="50" t="s">
        <v>36</v>
      </c>
      <c r="F6" s="50" t="s">
        <v>39</v>
      </c>
    </row>
    <row r="7" spans="1:6" ht="14.25">
      <c r="A7" s="30"/>
      <c r="B7" s="51"/>
      <c r="C7" s="51"/>
      <c r="D7" s="51"/>
      <c r="E7" s="51" t="s">
        <v>41</v>
      </c>
      <c r="F7" s="51" t="s">
        <v>40</v>
      </c>
    </row>
    <row r="8" spans="1:6" ht="15">
      <c r="A8" s="33" t="s">
        <v>0</v>
      </c>
      <c r="B8" s="49">
        <v>85640</v>
      </c>
      <c r="C8" s="49">
        <f>B8/B13*100</f>
        <v>12.917628248638701</v>
      </c>
      <c r="D8" s="49">
        <f>D13*C8/100</f>
        <v>58775.20853130609</v>
      </c>
      <c r="E8" s="49">
        <v>58775</v>
      </c>
      <c r="F8" s="49">
        <f>B8-E8</f>
        <v>26865</v>
      </c>
    </row>
    <row r="9" spans="1:6" ht="15">
      <c r="A9" s="33" t="s">
        <v>1</v>
      </c>
      <c r="B9" s="49">
        <v>45620</v>
      </c>
      <c r="C9" s="49">
        <f>B9/B13*100</f>
        <v>6.88115601007587</v>
      </c>
      <c r="D9" s="49">
        <f>D13*C9/100</f>
        <v>31309.259845845205</v>
      </c>
      <c r="E9" s="49">
        <v>31310</v>
      </c>
      <c r="F9" s="49">
        <f>B9-E9</f>
        <v>14310</v>
      </c>
    </row>
    <row r="10" spans="1:6" ht="15">
      <c r="A10" s="33" t="s">
        <v>2</v>
      </c>
      <c r="B10" s="49">
        <v>481880</v>
      </c>
      <c r="C10" s="49">
        <f>B10/B13*100</f>
        <v>72.68503853869707</v>
      </c>
      <c r="D10" s="49">
        <f>D13*C10/100</f>
        <v>330716.9253510717</v>
      </c>
      <c r="E10" s="49">
        <v>330717</v>
      </c>
      <c r="F10" s="49">
        <f>B10-E10</f>
        <v>151163</v>
      </c>
    </row>
    <row r="11" spans="1:6" ht="15">
      <c r="A11" s="33" t="s">
        <v>3</v>
      </c>
      <c r="B11" s="49">
        <v>20820</v>
      </c>
      <c r="C11" s="49">
        <f>B11/B13*100</f>
        <v>3.140413593375266</v>
      </c>
      <c r="D11" s="49">
        <f>D13*C11/100</f>
        <v>14288.88184985746</v>
      </c>
      <c r="E11" s="49">
        <v>14289</v>
      </c>
      <c r="F11" s="49">
        <f>B11-E11</f>
        <v>6531</v>
      </c>
    </row>
    <row r="12" spans="1:6" ht="15">
      <c r="A12" s="33" t="s">
        <v>4</v>
      </c>
      <c r="B12" s="49">
        <v>29010</v>
      </c>
      <c r="C12" s="49">
        <f>B12/B13*100</f>
        <v>4.375763609213087</v>
      </c>
      <c r="D12" s="49">
        <f>D13*C12/100</f>
        <v>19909.724421919545</v>
      </c>
      <c r="E12" s="49">
        <v>19909</v>
      </c>
      <c r="F12" s="49">
        <f>B12-E12</f>
        <v>9101</v>
      </c>
    </row>
    <row r="13" spans="1:6" ht="15">
      <c r="A13" s="33"/>
      <c r="B13" s="49">
        <f>SUM(B8:B12)</f>
        <v>662970</v>
      </c>
      <c r="C13" s="49"/>
      <c r="D13" s="49">
        <v>455000</v>
      </c>
      <c r="E13" s="49">
        <f>SUM(E8:E12)</f>
        <v>455000</v>
      </c>
      <c r="F13" s="49">
        <f>SUM(F8:F12)</f>
        <v>207970</v>
      </c>
    </row>
    <row r="16" spans="1:6" ht="14.25">
      <c r="A16" s="23"/>
      <c r="B16" s="50" t="s">
        <v>37</v>
      </c>
      <c r="C16" s="50" t="s">
        <v>35</v>
      </c>
      <c r="D16" s="50" t="s">
        <v>34</v>
      </c>
      <c r="E16" s="50" t="s">
        <v>36</v>
      </c>
      <c r="F16" s="50" t="s">
        <v>39</v>
      </c>
    </row>
    <row r="17" spans="1:6" ht="14.25">
      <c r="A17" s="30"/>
      <c r="B17" s="51"/>
      <c r="C17" s="51"/>
      <c r="D17" s="51"/>
      <c r="E17" s="51" t="s">
        <v>41</v>
      </c>
      <c r="F17" s="51" t="s">
        <v>40</v>
      </c>
    </row>
    <row r="18" spans="1:6" ht="15">
      <c r="A18" s="33" t="s">
        <v>0</v>
      </c>
      <c r="B18" s="49">
        <v>24480</v>
      </c>
      <c r="C18" s="49">
        <f>B18/B23*100</f>
        <v>7.3245167853509665</v>
      </c>
      <c r="D18" s="49">
        <f>D23*C18/100</f>
        <v>22486.266531027468</v>
      </c>
      <c r="E18" s="49">
        <v>22486</v>
      </c>
      <c r="F18" s="49">
        <f>B18-E18</f>
        <v>1994</v>
      </c>
    </row>
    <row r="19" spans="1:6" ht="15">
      <c r="A19" s="33" t="s">
        <v>1</v>
      </c>
      <c r="B19" s="49">
        <v>18020</v>
      </c>
      <c r="C19" s="49">
        <f>B19/B23*100</f>
        <v>5.391658189216684</v>
      </c>
      <c r="D19" s="49">
        <f>D23*C19/100</f>
        <v>16552.39064089522</v>
      </c>
      <c r="E19" s="49">
        <v>16552</v>
      </c>
      <c r="F19" s="49">
        <f>B19-E19</f>
        <v>1468</v>
      </c>
    </row>
    <row r="20" spans="1:6" ht="15">
      <c r="A20" s="33" t="s">
        <v>2</v>
      </c>
      <c r="B20" s="49">
        <v>268910</v>
      </c>
      <c r="C20" s="49">
        <f>B20/B23*100</f>
        <v>80.45897911555264</v>
      </c>
      <c r="D20" s="49">
        <f>D23*C20/100</f>
        <v>247009.0658847466</v>
      </c>
      <c r="E20" s="49">
        <v>247000</v>
      </c>
      <c r="F20" s="49">
        <f>B20-E20</f>
        <v>21910</v>
      </c>
    </row>
    <row r="21" spans="1:6" ht="15">
      <c r="A21" s="33" t="s">
        <v>3</v>
      </c>
      <c r="B21" s="49">
        <v>15840</v>
      </c>
      <c r="C21" s="49">
        <f>B21/B23*100</f>
        <v>4.739393214050625</v>
      </c>
      <c r="D21" s="49">
        <f>D23*C21/100</f>
        <v>14549.937167135418</v>
      </c>
      <c r="E21" s="49">
        <v>14550</v>
      </c>
      <c r="F21" s="49">
        <f>B21-E21</f>
        <v>1290</v>
      </c>
    </row>
    <row r="22" spans="1:6" ht="15">
      <c r="A22" s="33" t="s">
        <v>4</v>
      </c>
      <c r="B22" s="49">
        <v>6970</v>
      </c>
      <c r="C22" s="49">
        <f>B22/B23*100</f>
        <v>2.0854526958290944</v>
      </c>
      <c r="D22" s="49">
        <f>D23*C22/100</f>
        <v>6402.33977619532</v>
      </c>
      <c r="E22" s="49">
        <v>6412</v>
      </c>
      <c r="F22" s="49">
        <f>B22-E22</f>
        <v>558</v>
      </c>
    </row>
    <row r="23" spans="1:6" ht="15">
      <c r="A23" s="33"/>
      <c r="B23" s="49">
        <f>SUM(B18:B22)</f>
        <v>334220</v>
      </c>
      <c r="C23" s="49"/>
      <c r="D23" s="49">
        <v>307000</v>
      </c>
      <c r="E23" s="49">
        <f>SUM(E18:E22)</f>
        <v>307000</v>
      </c>
      <c r="F23" s="49">
        <f>SUM(F18:F22)</f>
        <v>27220</v>
      </c>
    </row>
    <row r="26" ht="12.75">
      <c r="C26" t="s">
        <v>21</v>
      </c>
    </row>
    <row r="27" ht="12.75">
      <c r="C27" t="s">
        <v>22</v>
      </c>
    </row>
  </sheetData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25</v>
      </c>
    </row>
    <row r="4" ht="12">
      <c r="B4" s="6" t="s">
        <v>33</v>
      </c>
    </row>
    <row r="7" ht="12">
      <c r="G7" s="14"/>
    </row>
    <row r="9" spans="2:6" ht="12">
      <c r="B9" s="1"/>
      <c r="C9" s="2" t="s">
        <v>5</v>
      </c>
      <c r="D9" s="3" t="s">
        <v>6</v>
      </c>
      <c r="E9" s="4" t="s">
        <v>7</v>
      </c>
      <c r="F9" s="5" t="s">
        <v>8</v>
      </c>
    </row>
    <row r="10" spans="2:6" ht="12">
      <c r="B10" s="7"/>
      <c r="C10" s="8">
        <v>2017</v>
      </c>
      <c r="D10" s="8">
        <v>2017</v>
      </c>
      <c r="E10" s="8">
        <v>2017</v>
      </c>
      <c r="F10" s="15">
        <v>2017</v>
      </c>
    </row>
    <row r="11" spans="2:6" s="12" customFormat="1" ht="12">
      <c r="B11" s="13" t="s">
        <v>26</v>
      </c>
      <c r="C11" s="9">
        <v>12000</v>
      </c>
      <c r="D11" s="9">
        <v>12000</v>
      </c>
      <c r="E11" s="9">
        <v>12000</v>
      </c>
      <c r="F11" s="10">
        <f>C11+D11+E11</f>
        <v>36000</v>
      </c>
    </row>
    <row r="12" spans="2:6" s="12" customFormat="1" ht="12">
      <c r="B12" s="13"/>
      <c r="C12" s="10">
        <f>SUM(C11:C11)</f>
        <v>12000</v>
      </c>
      <c r="D12" s="10">
        <f>SUM(D11:D11)</f>
        <v>12000</v>
      </c>
      <c r="E12" s="10">
        <f>SUM(E11:E11)</f>
        <v>12000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21</v>
      </c>
    </row>
    <row r="18" ht="12">
      <c r="E18" s="6" t="s">
        <v>22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W29"/>
  <sheetViews>
    <sheetView zoomScalePageLayoutView="0" workbookViewId="0" topLeftCell="I1">
      <selection activeCell="R37" sqref="R3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5.8515625" style="0" customWidth="1"/>
    <col min="4" max="4" width="15.28125" style="0" customWidth="1"/>
    <col min="5" max="5" width="13.57421875" style="0" customWidth="1"/>
    <col min="6" max="7" width="14.140625" style="0" customWidth="1"/>
    <col min="8" max="8" width="16.140625" style="0" customWidth="1"/>
    <col min="9" max="9" width="12.7109375" style="0" customWidth="1"/>
    <col min="10" max="10" width="13.57421875" style="0" customWidth="1"/>
    <col min="11" max="11" width="15.421875" style="0" customWidth="1"/>
    <col min="12" max="12" width="14.28125" style="0" customWidth="1"/>
    <col min="13" max="13" width="14.7109375" style="0" customWidth="1"/>
    <col min="14" max="18" width="15.140625" style="0" customWidth="1"/>
    <col min="19" max="19" width="17.57421875" style="0" customWidth="1"/>
  </cols>
  <sheetData>
    <row r="7" spans="2:12" ht="12.75">
      <c r="B7" t="s">
        <v>27</v>
      </c>
      <c r="D7" t="s">
        <v>28</v>
      </c>
      <c r="F7" t="s">
        <v>29</v>
      </c>
      <c r="H7" t="s">
        <v>30</v>
      </c>
      <c r="J7" t="s">
        <v>10</v>
      </c>
      <c r="K7" t="s">
        <v>31</v>
      </c>
      <c r="L7" t="s">
        <v>32</v>
      </c>
    </row>
    <row r="9" spans="1:23" s="16" customFormat="1" ht="15">
      <c r="A9" s="23"/>
      <c r="B9" s="46">
        <v>42395</v>
      </c>
      <c r="C9" s="46">
        <v>42418</v>
      </c>
      <c r="D9" s="46">
        <v>42418</v>
      </c>
      <c r="E9" s="46">
        <v>42445</v>
      </c>
      <c r="F9" s="48">
        <v>42451</v>
      </c>
      <c r="G9" s="48">
        <v>42461</v>
      </c>
      <c r="H9" s="48">
        <v>42478</v>
      </c>
      <c r="I9" s="48">
        <v>42513</v>
      </c>
      <c r="J9" s="48">
        <v>42513</v>
      </c>
      <c r="K9" s="46">
        <v>42538</v>
      </c>
      <c r="L9" s="48">
        <v>42566</v>
      </c>
      <c r="M9" s="48">
        <v>42604</v>
      </c>
      <c r="N9" s="46">
        <v>42604</v>
      </c>
      <c r="O9" s="46">
        <v>42633</v>
      </c>
      <c r="P9" s="46">
        <v>42635</v>
      </c>
      <c r="Q9" s="46">
        <v>42657</v>
      </c>
      <c r="R9" s="46">
        <v>42657</v>
      </c>
      <c r="S9" s="25" t="s">
        <v>24</v>
      </c>
      <c r="T9" s="40"/>
      <c r="U9" s="41"/>
      <c r="V9" s="40"/>
      <c r="W9" s="21"/>
    </row>
    <row r="10" spans="1:23" s="16" customFormat="1" ht="15">
      <c r="A10" s="30"/>
      <c r="B10" s="31"/>
      <c r="C10" s="31"/>
      <c r="D10" s="31"/>
      <c r="E10" s="37"/>
      <c r="F10" s="39"/>
      <c r="G10" s="39"/>
      <c r="H10" s="39"/>
      <c r="I10" s="39"/>
      <c r="J10" s="37"/>
      <c r="K10" s="37"/>
      <c r="L10" s="39"/>
      <c r="M10" s="39"/>
      <c r="N10" s="37"/>
      <c r="O10" s="37"/>
      <c r="P10" s="37"/>
      <c r="Q10" s="37"/>
      <c r="R10" s="37"/>
      <c r="S10" s="39">
        <v>2016</v>
      </c>
      <c r="T10" s="42"/>
      <c r="U10" s="43"/>
      <c r="V10" s="44"/>
      <c r="W10" s="22"/>
    </row>
    <row r="11" spans="1:22" s="16" customFormat="1" ht="15">
      <c r="A11" s="33" t="s">
        <v>0</v>
      </c>
      <c r="B11" s="34">
        <v>179235</v>
      </c>
      <c r="C11" s="34">
        <v>-15239</v>
      </c>
      <c r="D11" s="34">
        <v>192385</v>
      </c>
      <c r="E11" s="34">
        <f>-6586-49196</f>
        <v>-55782</v>
      </c>
      <c r="F11" s="34">
        <v>157410</v>
      </c>
      <c r="G11" s="34">
        <v>0</v>
      </c>
      <c r="H11" s="34">
        <v>157410</v>
      </c>
      <c r="I11" s="34">
        <v>-11430</v>
      </c>
      <c r="J11" s="34">
        <v>157410</v>
      </c>
      <c r="K11" s="34">
        <v>157410</v>
      </c>
      <c r="L11" s="34">
        <v>157410</v>
      </c>
      <c r="M11" s="34">
        <v>-3184</v>
      </c>
      <c r="N11" s="34">
        <v>157410</v>
      </c>
      <c r="O11" s="47">
        <v>157410</v>
      </c>
      <c r="P11" s="47">
        <v>-3184</v>
      </c>
      <c r="Q11" s="47">
        <v>157410</v>
      </c>
      <c r="R11" s="47">
        <v>-3184</v>
      </c>
      <c r="S11" s="47">
        <f aca="true" t="shared" si="0" ref="S11:S16">B11+C11+D11+E11+F11++G11+H11+I11+J11+K11+L11+M11+N11+O11+P11+Q11+R11</f>
        <v>1538897</v>
      </c>
      <c r="T11" s="19"/>
      <c r="U11" s="20"/>
      <c r="V11" s="19"/>
    </row>
    <row r="12" spans="1:22" s="16" customFormat="1" ht="15">
      <c r="A12" s="33" t="s">
        <v>1</v>
      </c>
      <c r="B12" s="34">
        <v>138337</v>
      </c>
      <c r="C12" s="34">
        <v>-20254</v>
      </c>
      <c r="D12" s="34">
        <v>140963</v>
      </c>
      <c r="E12" s="34">
        <f>-11303-34183</f>
        <v>-45486</v>
      </c>
      <c r="F12" s="34">
        <v>106780</v>
      </c>
      <c r="G12" s="34">
        <v>0</v>
      </c>
      <c r="H12" s="34">
        <v>106780</v>
      </c>
      <c r="I12" s="34">
        <v>0</v>
      </c>
      <c r="J12" s="34">
        <v>106780</v>
      </c>
      <c r="K12" s="34">
        <v>106780</v>
      </c>
      <c r="L12" s="34">
        <v>106780</v>
      </c>
      <c r="M12" s="34">
        <v>-4562</v>
      </c>
      <c r="N12" s="34">
        <v>106780</v>
      </c>
      <c r="O12" s="34">
        <v>106780</v>
      </c>
      <c r="P12" s="47">
        <v>-9925</v>
      </c>
      <c r="Q12" s="47">
        <v>106780</v>
      </c>
      <c r="R12" s="47">
        <v>-9925</v>
      </c>
      <c r="S12" s="47">
        <f t="shared" si="0"/>
        <v>1043388</v>
      </c>
      <c r="T12" s="19"/>
      <c r="U12" s="20"/>
      <c r="V12" s="19"/>
    </row>
    <row r="13" spans="1:22" s="16" customFormat="1" ht="15">
      <c r="A13" s="33" t="s">
        <v>2</v>
      </c>
      <c r="B13" s="34">
        <v>952937</v>
      </c>
      <c r="C13" s="34">
        <f>H33</f>
        <v>0</v>
      </c>
      <c r="D13" s="34">
        <v>956217</v>
      </c>
      <c r="E13" s="34">
        <f>-84487-87767</f>
        <v>-172254</v>
      </c>
      <c r="F13" s="34">
        <v>689315</v>
      </c>
      <c r="G13" s="34">
        <v>179135</v>
      </c>
      <c r="H13" s="34">
        <v>868450</v>
      </c>
      <c r="I13" s="34">
        <v>0</v>
      </c>
      <c r="J13" s="34">
        <v>868450</v>
      </c>
      <c r="K13" s="34">
        <v>868450</v>
      </c>
      <c r="L13" s="34">
        <v>868450</v>
      </c>
      <c r="M13" s="34">
        <v>0</v>
      </c>
      <c r="N13" s="34">
        <v>868450</v>
      </c>
      <c r="O13" s="34">
        <v>868450</v>
      </c>
      <c r="P13" s="47">
        <v>0</v>
      </c>
      <c r="Q13" s="47">
        <v>868450</v>
      </c>
      <c r="R13" s="47">
        <v>0</v>
      </c>
      <c r="S13" s="47">
        <f t="shared" si="0"/>
        <v>8684500</v>
      </c>
      <c r="T13" s="19"/>
      <c r="U13" s="20"/>
      <c r="V13" s="19"/>
    </row>
    <row r="14" spans="1:22" s="16" customFormat="1" ht="15">
      <c r="A14" s="33" t="s">
        <v>3</v>
      </c>
      <c r="B14" s="34">
        <v>52121</v>
      </c>
      <c r="C14" s="34">
        <f>H34</f>
        <v>0</v>
      </c>
      <c r="D14" s="34">
        <v>53524</v>
      </c>
      <c r="E14" s="34">
        <v>0</v>
      </c>
      <c r="F14" s="34">
        <v>58890</v>
      </c>
      <c r="G14" s="34">
        <v>0</v>
      </c>
      <c r="H14" s="34">
        <v>58890</v>
      </c>
      <c r="I14" s="34">
        <v>0</v>
      </c>
      <c r="J14" s="34">
        <v>58890</v>
      </c>
      <c r="K14" s="34">
        <v>56268</v>
      </c>
      <c r="L14" s="34">
        <v>58890</v>
      </c>
      <c r="M14" s="34">
        <v>0</v>
      </c>
      <c r="N14" s="34">
        <v>58890</v>
      </c>
      <c r="O14" s="47">
        <v>58890</v>
      </c>
      <c r="P14" s="47">
        <v>0</v>
      </c>
      <c r="Q14" s="47">
        <v>58890</v>
      </c>
      <c r="R14" s="47">
        <v>0</v>
      </c>
      <c r="S14" s="47">
        <f t="shared" si="0"/>
        <v>574143</v>
      </c>
      <c r="T14" s="19"/>
      <c r="U14" s="20"/>
      <c r="V14" s="19"/>
    </row>
    <row r="15" spans="1:22" s="16" customFormat="1" ht="15">
      <c r="A15" s="33" t="s">
        <v>4</v>
      </c>
      <c r="B15" s="34">
        <v>59234</v>
      </c>
      <c r="C15" s="34">
        <v>-8277</v>
      </c>
      <c r="D15" s="34">
        <v>57080</v>
      </c>
      <c r="E15" s="34">
        <f>-5397-12340</f>
        <v>-17737</v>
      </c>
      <c r="F15" s="34">
        <v>45560</v>
      </c>
      <c r="G15" s="34">
        <v>0</v>
      </c>
      <c r="H15" s="34">
        <v>45560</v>
      </c>
      <c r="I15" s="34">
        <v>0</v>
      </c>
      <c r="J15" s="34">
        <v>45560</v>
      </c>
      <c r="K15" s="34">
        <v>45560</v>
      </c>
      <c r="L15" s="34">
        <v>45560</v>
      </c>
      <c r="M15" s="34">
        <v>0</v>
      </c>
      <c r="N15" s="34">
        <v>45560</v>
      </c>
      <c r="O15" s="47">
        <v>45560</v>
      </c>
      <c r="P15" s="47">
        <v>0</v>
      </c>
      <c r="Q15" s="47">
        <v>45560</v>
      </c>
      <c r="R15" s="47">
        <v>0</v>
      </c>
      <c r="S15" s="47">
        <f t="shared" si="0"/>
        <v>454780</v>
      </c>
      <c r="T15" s="19"/>
      <c r="U15" s="20"/>
      <c r="V15" s="19"/>
    </row>
    <row r="16" spans="1:22" s="16" customFormat="1" ht="15">
      <c r="A16" s="33"/>
      <c r="B16" s="34">
        <f>SUM(B11:B15)</f>
        <v>1381864</v>
      </c>
      <c r="C16" s="34">
        <f aca="true" t="shared" si="1" ref="C16:P16">SUM(C11:C15)</f>
        <v>-43770</v>
      </c>
      <c r="D16" s="34">
        <f t="shared" si="1"/>
        <v>1400169</v>
      </c>
      <c r="E16" s="34">
        <f t="shared" si="1"/>
        <v>-291259</v>
      </c>
      <c r="F16" s="34">
        <f t="shared" si="1"/>
        <v>1057955</v>
      </c>
      <c r="G16" s="34">
        <f t="shared" si="1"/>
        <v>179135</v>
      </c>
      <c r="H16" s="34">
        <f t="shared" si="1"/>
        <v>1237090</v>
      </c>
      <c r="I16" s="34">
        <f t="shared" si="1"/>
        <v>-11430</v>
      </c>
      <c r="J16" s="34">
        <f t="shared" si="1"/>
        <v>1237090</v>
      </c>
      <c r="K16" s="34">
        <f t="shared" si="1"/>
        <v>1234468</v>
      </c>
      <c r="L16" s="34">
        <f t="shared" si="1"/>
        <v>1237090</v>
      </c>
      <c r="M16" s="34">
        <f t="shared" si="1"/>
        <v>-7746</v>
      </c>
      <c r="N16" s="34">
        <f t="shared" si="1"/>
        <v>1237090</v>
      </c>
      <c r="O16" s="34">
        <f t="shared" si="1"/>
        <v>1237090</v>
      </c>
      <c r="P16" s="34">
        <f t="shared" si="1"/>
        <v>-13109</v>
      </c>
      <c r="Q16" s="34">
        <f>SUM(Q11:Q15)</f>
        <v>1237090</v>
      </c>
      <c r="R16" s="34">
        <f>SUM(R11:R15)</f>
        <v>-13109</v>
      </c>
      <c r="S16" s="47">
        <f t="shared" si="0"/>
        <v>12295708</v>
      </c>
      <c r="T16" s="19"/>
      <c r="U16" s="20"/>
      <c r="V16" s="19"/>
    </row>
    <row r="17" spans="6:10" s="16" customFormat="1" ht="14.25">
      <c r="F17" s="22"/>
      <c r="G17" s="22"/>
      <c r="I17" s="21"/>
      <c r="J17" s="22"/>
    </row>
    <row r="22" spans="1:23" s="16" customFormat="1" ht="15">
      <c r="A22" s="23"/>
      <c r="B22" s="46" t="s">
        <v>5</v>
      </c>
      <c r="C22" s="46" t="s">
        <v>6</v>
      </c>
      <c r="D22" s="46" t="s">
        <v>7</v>
      </c>
      <c r="E22" s="24" t="s">
        <v>9</v>
      </c>
      <c r="F22" s="25" t="s">
        <v>10</v>
      </c>
      <c r="G22" s="25" t="s">
        <v>11</v>
      </c>
      <c r="H22" s="25" t="s">
        <v>13</v>
      </c>
      <c r="I22" s="24" t="s">
        <v>14</v>
      </c>
      <c r="J22" s="24" t="s">
        <v>15</v>
      </c>
      <c r="K22" s="24" t="s">
        <v>17</v>
      </c>
      <c r="L22" s="25"/>
      <c r="M22" s="25"/>
      <c r="N22" s="24"/>
      <c r="O22" s="24"/>
      <c r="P22" s="24"/>
      <c r="Q22" s="24"/>
      <c r="R22" s="24"/>
      <c r="S22" s="27" t="s">
        <v>24</v>
      </c>
      <c r="T22" s="40"/>
      <c r="U22" s="41"/>
      <c r="V22" s="40"/>
      <c r="W22" s="21"/>
    </row>
    <row r="23" spans="1:23" s="16" customFormat="1" ht="15">
      <c r="A23" s="30"/>
      <c r="B23" s="31"/>
      <c r="C23" s="31"/>
      <c r="D23" s="31"/>
      <c r="E23" s="37"/>
      <c r="F23" s="39"/>
      <c r="G23" s="39"/>
      <c r="H23" s="39"/>
      <c r="I23" s="37"/>
      <c r="J23" s="37"/>
      <c r="K23" s="37"/>
      <c r="L23" s="39"/>
      <c r="M23" s="39"/>
      <c r="N23" s="37"/>
      <c r="O23" s="37"/>
      <c r="P23" s="37"/>
      <c r="Q23" s="37"/>
      <c r="R23" s="37"/>
      <c r="S23" s="38">
        <v>2016</v>
      </c>
      <c r="T23" s="42"/>
      <c r="U23" s="43"/>
      <c r="V23" s="44"/>
      <c r="W23" s="22"/>
    </row>
    <row r="24" spans="1:22" s="16" customFormat="1" ht="15">
      <c r="A24" s="33" t="s">
        <v>0</v>
      </c>
      <c r="B24" s="34">
        <f>179235-15239-6586</f>
        <v>157410</v>
      </c>
      <c r="C24" s="34">
        <f>192385-49196</f>
        <v>143189</v>
      </c>
      <c r="D24" s="34">
        <v>157410</v>
      </c>
      <c r="E24" s="34">
        <f>157410-11430</f>
        <v>145980</v>
      </c>
      <c r="F24" s="34">
        <v>157410</v>
      </c>
      <c r="G24" s="34">
        <v>157410</v>
      </c>
      <c r="H24" s="34">
        <f>157410-3184</f>
        <v>154226</v>
      </c>
      <c r="I24" s="34">
        <f>157410-3184</f>
        <v>154226</v>
      </c>
      <c r="J24" s="34">
        <f>157410-3184</f>
        <v>154226</v>
      </c>
      <c r="K24" s="34">
        <f>157410</f>
        <v>157410</v>
      </c>
      <c r="L24" s="34"/>
      <c r="M24" s="34"/>
      <c r="N24" s="34"/>
      <c r="O24" s="47"/>
      <c r="P24" s="47"/>
      <c r="Q24" s="47"/>
      <c r="R24" s="47"/>
      <c r="S24" s="45">
        <f>B24+C24+D24+E24+F24+G24+H24+I24+J24+K24</f>
        <v>1538897</v>
      </c>
      <c r="T24" s="19"/>
      <c r="U24" s="20"/>
      <c r="V24" s="19"/>
    </row>
    <row r="25" spans="1:22" s="16" customFormat="1" ht="15">
      <c r="A25" s="33" t="s">
        <v>1</v>
      </c>
      <c r="B25" s="34">
        <f>138337-20254-11303</f>
        <v>106780</v>
      </c>
      <c r="C25" s="34">
        <f>140963-34183</f>
        <v>106780</v>
      </c>
      <c r="D25" s="34">
        <v>106780</v>
      </c>
      <c r="E25" s="34">
        <v>106780</v>
      </c>
      <c r="F25" s="34">
        <v>106780</v>
      </c>
      <c r="G25" s="34">
        <v>106780</v>
      </c>
      <c r="H25" s="34">
        <f>106780-4562</f>
        <v>102218</v>
      </c>
      <c r="I25" s="34">
        <f>106780-9925</f>
        <v>96855</v>
      </c>
      <c r="J25" s="34">
        <f>106780-9925</f>
        <v>96855</v>
      </c>
      <c r="K25" s="34">
        <f>106780</f>
        <v>106780</v>
      </c>
      <c r="L25" s="34">
        <f>K55</f>
        <v>0</v>
      </c>
      <c r="M25" s="34"/>
      <c r="N25" s="34"/>
      <c r="O25" s="47"/>
      <c r="P25" s="47"/>
      <c r="Q25" s="47"/>
      <c r="R25" s="47"/>
      <c r="S25" s="45">
        <f>B25+C25+D25+E25+F25+G25+H25+I25+J25+K25</f>
        <v>1043388</v>
      </c>
      <c r="T25" s="19"/>
      <c r="U25" s="20"/>
      <c r="V25" s="19"/>
    </row>
    <row r="26" spans="1:22" s="16" customFormat="1" ht="15">
      <c r="A26" s="33" t="s">
        <v>2</v>
      </c>
      <c r="B26" s="34">
        <f>952937-84487</f>
        <v>868450</v>
      </c>
      <c r="C26" s="34">
        <f>956217-87767</f>
        <v>868450</v>
      </c>
      <c r="D26" s="34">
        <f>689315+179135</f>
        <v>868450</v>
      </c>
      <c r="E26" s="34">
        <v>868450</v>
      </c>
      <c r="F26" s="34">
        <v>868450</v>
      </c>
      <c r="G26" s="34">
        <v>868450</v>
      </c>
      <c r="H26" s="34">
        <v>868450</v>
      </c>
      <c r="I26" s="34">
        <v>868450</v>
      </c>
      <c r="J26" s="34">
        <v>868450</v>
      </c>
      <c r="K26" s="34">
        <v>868450</v>
      </c>
      <c r="L26" s="34">
        <f>K56</f>
        <v>0</v>
      </c>
      <c r="M26" s="34"/>
      <c r="N26" s="34"/>
      <c r="O26" s="47"/>
      <c r="P26" s="47"/>
      <c r="Q26" s="47"/>
      <c r="R26" s="47"/>
      <c r="S26" s="45">
        <f>B26+C26+D26+E26+F26+G26+H26+I26+J26+K26</f>
        <v>8684500</v>
      </c>
      <c r="T26" s="19"/>
      <c r="U26" s="20"/>
      <c r="V26" s="19"/>
    </row>
    <row r="27" spans="1:22" s="16" customFormat="1" ht="15">
      <c r="A27" s="33" t="s">
        <v>3</v>
      </c>
      <c r="B27" s="34">
        <v>52121</v>
      </c>
      <c r="C27" s="34">
        <v>53524</v>
      </c>
      <c r="D27" s="34">
        <v>58890</v>
      </c>
      <c r="E27" s="34">
        <v>58890</v>
      </c>
      <c r="F27" s="34">
        <v>58890</v>
      </c>
      <c r="G27" s="34">
        <v>56268</v>
      </c>
      <c r="H27" s="34">
        <v>58890</v>
      </c>
      <c r="I27" s="34">
        <v>58890</v>
      </c>
      <c r="J27" s="34">
        <v>58890</v>
      </c>
      <c r="K27" s="34">
        <v>58890</v>
      </c>
      <c r="L27" s="34">
        <f>K57</f>
        <v>0</v>
      </c>
      <c r="M27" s="34"/>
      <c r="N27" s="34"/>
      <c r="O27" s="47"/>
      <c r="P27" s="47"/>
      <c r="Q27" s="47"/>
      <c r="R27" s="47"/>
      <c r="S27" s="45">
        <f>B27+C27+D27+E27+F27+G27+H27+I27+J27+K27</f>
        <v>574143</v>
      </c>
      <c r="T27" s="19"/>
      <c r="U27" s="20"/>
      <c r="V27" s="19"/>
    </row>
    <row r="28" spans="1:22" s="16" customFormat="1" ht="15">
      <c r="A28" s="33" t="s">
        <v>4</v>
      </c>
      <c r="B28" s="34">
        <f>59234-8277-5397</f>
        <v>45560</v>
      </c>
      <c r="C28" s="34">
        <f>57080-12340</f>
        <v>44740</v>
      </c>
      <c r="D28" s="34">
        <v>45560</v>
      </c>
      <c r="E28" s="34">
        <v>45560</v>
      </c>
      <c r="F28" s="34">
        <v>45560</v>
      </c>
      <c r="G28" s="34">
        <v>45560</v>
      </c>
      <c r="H28" s="34">
        <v>45560</v>
      </c>
      <c r="I28" s="34">
        <v>45560</v>
      </c>
      <c r="J28" s="34">
        <v>45560</v>
      </c>
      <c r="K28" s="34">
        <v>45560</v>
      </c>
      <c r="L28" s="34">
        <f>K58</f>
        <v>0</v>
      </c>
      <c r="M28" s="34"/>
      <c r="N28" s="34"/>
      <c r="O28" s="47"/>
      <c r="P28" s="47"/>
      <c r="Q28" s="47"/>
      <c r="R28" s="47"/>
      <c r="S28" s="45">
        <f>B28+C28+D28+E28+F28+G28+H28+I28+J28+K28</f>
        <v>454780</v>
      </c>
      <c r="T28" s="19"/>
      <c r="U28" s="20"/>
      <c r="V28" s="19"/>
    </row>
    <row r="29" spans="1:22" s="16" customFormat="1" ht="15">
      <c r="A29" s="33"/>
      <c r="B29" s="34">
        <f>SUM(B24:B28)</f>
        <v>1230321</v>
      </c>
      <c r="C29" s="34">
        <f aca="true" t="shared" si="2" ref="C29:P29">SUM(C24:C28)</f>
        <v>1216683</v>
      </c>
      <c r="D29" s="34">
        <f t="shared" si="2"/>
        <v>1237090</v>
      </c>
      <c r="E29" s="34">
        <f t="shared" si="2"/>
        <v>1225660</v>
      </c>
      <c r="F29" s="34">
        <f t="shared" si="2"/>
        <v>1237090</v>
      </c>
      <c r="G29" s="34">
        <f t="shared" si="2"/>
        <v>1234468</v>
      </c>
      <c r="H29" s="34">
        <f t="shared" si="2"/>
        <v>1229344</v>
      </c>
      <c r="I29" s="34">
        <f t="shared" si="2"/>
        <v>1223981</v>
      </c>
      <c r="J29" s="34">
        <f t="shared" si="2"/>
        <v>1223981</v>
      </c>
      <c r="K29" s="34">
        <f t="shared" si="2"/>
        <v>1237090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34"/>
      <c r="R29" s="34"/>
      <c r="S29" s="35">
        <f>SUM(S24:S28)</f>
        <v>12295708</v>
      </c>
      <c r="T29" s="19"/>
      <c r="U29" s="20"/>
      <c r="V29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ingrid.tenescu</cp:lastModifiedBy>
  <cp:lastPrinted>2017-03-31T08:18:07Z</cp:lastPrinted>
  <dcterms:created xsi:type="dcterms:W3CDTF">2008-10-12T16:30:42Z</dcterms:created>
  <dcterms:modified xsi:type="dcterms:W3CDTF">2017-04-12T10:05:05Z</dcterms:modified>
  <cp:category/>
  <cp:version/>
  <cp:contentType/>
  <cp:contentStatus/>
</cp:coreProperties>
</file>